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TAdmin\Desktop\"/>
    </mc:Choice>
  </mc:AlternateContent>
  <xr:revisionPtr revIDLastSave="0" documentId="13_ncr:1_{6C192F7B-DD6A-4298-892D-3DD854CAAE71}" xr6:coauthVersionLast="47" xr6:coauthVersionMax="47" xr10:uidLastSave="{00000000-0000-0000-0000-000000000000}"/>
  <bookViews>
    <workbookView xWindow="-108" yWindow="-108" windowWidth="30936" windowHeight="16776" tabRatio="963" xr2:uid="{00000000-000D-0000-FFFF-FFFF00000000}"/>
  </bookViews>
  <sheets>
    <sheet name="Summary" sheetId="1" r:id="rId1"/>
    <sheet name="Data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10" i="1" l="1"/>
  <c r="E10" i="1"/>
  <c r="H3" i="2"/>
  <c r="I3" i="2"/>
  <c r="E7" i="1"/>
  <c r="I2" i="2"/>
  <c r="J3" i="2"/>
  <c r="K3" i="2"/>
  <c r="G3" i="2" s="1"/>
  <c r="J4" i="2"/>
  <c r="K4" i="2"/>
  <c r="L4" i="2"/>
  <c r="M4" i="2"/>
  <c r="J5" i="2"/>
  <c r="K5" i="2"/>
  <c r="L5" i="2" s="1"/>
  <c r="M5" i="2"/>
  <c r="J6" i="2"/>
  <c r="K6" i="2"/>
  <c r="L6" i="2"/>
  <c r="M6" i="2"/>
  <c r="J7" i="2"/>
  <c r="K7" i="2"/>
  <c r="L7" i="2"/>
  <c r="M7" i="2"/>
  <c r="J2" i="2"/>
  <c r="K2" i="2"/>
  <c r="J8" i="2"/>
  <c r="M8" i="2" s="1"/>
  <c r="K8" i="2"/>
  <c r="J9" i="2"/>
  <c r="M9" i="2" s="1"/>
  <c r="K9" i="2"/>
  <c r="L9" i="2" s="1"/>
  <c r="J10" i="2"/>
  <c r="K10" i="2"/>
  <c r="L10" i="2" s="1"/>
  <c r="M10" i="2"/>
  <c r="J11" i="2"/>
  <c r="L11" i="2" s="1"/>
  <c r="K11" i="2"/>
  <c r="J12" i="2"/>
  <c r="M12" i="2" s="1"/>
  <c r="K12" i="2"/>
  <c r="J13" i="2"/>
  <c r="K13" i="2"/>
  <c r="L13" i="2" s="1"/>
  <c r="J14" i="2"/>
  <c r="M14" i="2" s="1"/>
  <c r="K14" i="2"/>
  <c r="L14" i="2" s="1"/>
  <c r="J15" i="2"/>
  <c r="M15" i="2" s="1"/>
  <c r="K15" i="2"/>
  <c r="J16" i="2"/>
  <c r="K16" i="2"/>
  <c r="M16" i="2"/>
  <c r="F15" i="1"/>
  <c r="F14" i="1"/>
  <c r="F13" i="1"/>
  <c r="F12" i="1"/>
  <c r="F9" i="1"/>
  <c r="F8" i="1"/>
  <c r="F6" i="1"/>
  <c r="F5" i="1"/>
  <c r="E16" i="1"/>
  <c r="E15" i="1"/>
  <c r="E14" i="1"/>
  <c r="E13" i="1"/>
  <c r="E12" i="1"/>
  <c r="E11" i="1"/>
  <c r="E9" i="1"/>
  <c r="E8" i="1"/>
  <c r="E6" i="1"/>
  <c r="E5" i="1"/>
  <c r="H2" i="2"/>
  <c r="L3" i="2" l="1"/>
  <c r="F16" i="1" s="1"/>
  <c r="L2" i="2"/>
  <c r="F7" i="1" s="1"/>
  <c r="M3" i="2"/>
  <c r="L16" i="2"/>
  <c r="M13" i="2"/>
  <c r="L15" i="2"/>
  <c r="L12" i="2"/>
  <c r="L8" i="2"/>
  <c r="M11" i="2"/>
  <c r="H3" i="1"/>
  <c r="M3" i="1"/>
  <c r="G2" i="2" l="1"/>
  <c r="M2" i="2" s="1"/>
  <c r="C8" i="1"/>
  <c r="C7" i="1"/>
  <c r="C3" i="1"/>
  <c r="F11" i="1"/>
  <c r="K3" i="1" l="1"/>
  <c r="J3" i="1"/>
  <c r="I3" i="1"/>
  <c r="L3" i="1"/>
  <c r="A1" i="1"/>
  <c r="C4" i="1" l="1"/>
  <c r="J2" i="1"/>
  <c r="M2" i="1"/>
</calcChain>
</file>

<file path=xl/sharedStrings.xml><?xml version="1.0" encoding="utf-8"?>
<sst xmlns="http://schemas.openxmlformats.org/spreadsheetml/2006/main" count="41" uniqueCount="35">
  <si>
    <t>WAGES</t>
  </si>
  <si>
    <t>TAXES</t>
  </si>
  <si>
    <t>EFTPS</t>
  </si>
  <si>
    <t>TOTAL</t>
  </si>
  <si>
    <t xml:space="preserve">Wages  </t>
  </si>
  <si>
    <t>CO UI</t>
  </si>
  <si>
    <t>S. W/H</t>
  </si>
  <si>
    <t>SS</t>
  </si>
  <si>
    <t>MED</t>
  </si>
  <si>
    <t>F. W/H</t>
  </si>
  <si>
    <t>FUTA</t>
  </si>
  <si>
    <t>JAN</t>
  </si>
  <si>
    <t>FEB</t>
  </si>
  <si>
    <t>MAR</t>
  </si>
  <si>
    <t>APR</t>
  </si>
  <si>
    <t>MAY</t>
  </si>
  <si>
    <t xml:space="preserve">Taxes  </t>
  </si>
  <si>
    <t>JUN</t>
  </si>
  <si>
    <t>JUL</t>
  </si>
  <si>
    <t>EMPLOYEE WAGES</t>
  </si>
  <si>
    <t>AUG</t>
  </si>
  <si>
    <t>SEP</t>
  </si>
  <si>
    <t>OCT</t>
  </si>
  <si>
    <t>NOV</t>
  </si>
  <si>
    <t>DEC</t>
  </si>
  <si>
    <t>NAME</t>
  </si>
  <si>
    <t>DATE</t>
  </si>
  <si>
    <t>FED W/H</t>
  </si>
  <si>
    <t>CO W/H</t>
  </si>
  <si>
    <t>NET PAY</t>
  </si>
  <si>
    <t>CO U/I</t>
  </si>
  <si>
    <t>TAX</t>
  </si>
  <si>
    <t>LIAB</t>
  </si>
  <si>
    <t>S/B in QUICKBOOKS</t>
  </si>
  <si>
    <t>Employee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</si>
</sst>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$-409]#,##0.00;[Red]\-[$$-409]#,##0.00"/>
    <numFmt numFmtId="165" formatCode="\-"/>
    <numFmt numFmtId="166" formatCode="mm/dd/yy"/>
    <numFmt numFmtId="167" formatCode="mm/dd/yyyy"/>
  </numFmts>
  <fonts count="11" x14ac:knownFonts="1">
    <font>
      <sz val="11"/>
      <color rgb="FF000000"/>
      <name val="Arial"/>
      <family val="2"/>
      <charset val="1"/>
    </font>
    <font>
      <b/>
      <i/>
      <sz val="16"/>
      <color rgb="FF000000"/>
      <name val="Arial"/>
      <family val="2"/>
      <charset val="1"/>
    </font>
    <font>
      <sz val="11"/>
      <color rgb="FF000000"/>
      <name val="Calibri"/>
      <family val="2"/>
      <charset val="1"/>
    </font>
    <font>
      <b/>
      <i/>
      <u/>
      <sz val="11"/>
      <color rgb="FF000000"/>
      <name val="Arial"/>
      <family val="2"/>
      <charset val="1"/>
    </font>
    <font>
      <sz val="20"/>
      <color rgb="FF000000"/>
      <name val="Arial"/>
      <family val="2"/>
      <charset val="1"/>
    </font>
    <font>
      <b/>
      <sz val="20"/>
      <color rgb="FF000000"/>
      <name val="Arial"/>
      <family val="2"/>
      <charset val="1"/>
    </font>
    <font>
      <sz val="14"/>
      <color rgb="FF000000"/>
      <name val="Arial"/>
      <family val="2"/>
      <charset val="1"/>
    </font>
    <font>
      <b/>
      <sz val="14"/>
      <color rgb="FF000000"/>
      <name val="Arial"/>
      <family val="2"/>
      <charset val="1"/>
    </font>
    <font>
      <sz val="11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b/>
      <u/>
      <sz val="14"/>
      <color rgb="FF000000"/>
      <name val="Arial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66"/>
        <bgColor rgb="FFFFFF00"/>
      </patternFill>
    </fill>
    <fill>
      <patternFill patternType="solid">
        <fgColor rgb="FFFF0000"/>
        <bgColor rgb="FF993300"/>
      </patternFill>
    </fill>
    <fill>
      <patternFill patternType="solid">
        <fgColor rgb="FFBFBFBF"/>
        <bgColor rgb="FFA9D18E"/>
      </patternFill>
    </fill>
    <fill>
      <patternFill patternType="solid">
        <fgColor rgb="FF808080"/>
        <bgColor rgb="FF969696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</borders>
  <cellStyleXfs count="13">
    <xf numFmtId="0" fontId="0" fillId="0" borderId="0"/>
    <xf numFmtId="0" fontId="1" fillId="0" borderId="0">
      <alignment horizontal="center" textRotation="90"/>
    </xf>
    <xf numFmtId="0" fontId="1" fillId="0" borderId="0">
      <alignment horizontal="center"/>
    </xf>
    <xf numFmtId="0" fontId="2" fillId="0" borderId="0"/>
    <xf numFmtId="0" fontId="3" fillId="0" borderId="0"/>
    <xf numFmtId="164" fontId="3" fillId="0" borderId="0"/>
    <xf numFmtId="0" fontId="8" fillId="2" borderId="0"/>
    <xf numFmtId="0" fontId="8" fillId="3" borderId="0"/>
    <xf numFmtId="0" fontId="8" fillId="4" borderId="0"/>
    <xf numFmtId="0" fontId="8" fillId="2" borderId="0"/>
    <xf numFmtId="0" fontId="8" fillId="2" borderId="0"/>
    <xf numFmtId="0" fontId="8" fillId="4" borderId="0"/>
    <xf numFmtId="0" fontId="8" fillId="2" borderId="0"/>
  </cellStyleXfs>
  <cellXfs count="73">
    <xf numFmtId="0" fontId="0" fillId="0" borderId="0" xfId="0"/>
    <xf numFmtId="165" fontId="4" fillId="0" borderId="0" xfId="0" applyNumberFormat="1" applyFont="1" applyAlignment="1">
      <alignment horizontal="center"/>
    </xf>
    <xf numFmtId="0" fontId="4" fillId="0" borderId="0" xfId="0" applyFont="1"/>
    <xf numFmtId="166" fontId="5" fillId="0" borderId="0" xfId="0" applyNumberFormat="1" applyFont="1" applyAlignment="1">
      <alignment horizontal="center"/>
    </xf>
    <xf numFmtId="2" fontId="5" fillId="5" borderId="1" xfId="0" applyNumberFormat="1" applyFont="1" applyFill="1" applyBorder="1" applyAlignment="1">
      <alignment horizontal="center" vertical="center"/>
    </xf>
    <xf numFmtId="0" fontId="4" fillId="0" borderId="3" xfId="0" applyFont="1" applyBorder="1"/>
    <xf numFmtId="4" fontId="5" fillId="5" borderId="4" xfId="0" applyNumberFormat="1" applyFont="1" applyFill="1" applyBorder="1" applyAlignment="1">
      <alignment horizontal="center" vertical="center"/>
    </xf>
    <xf numFmtId="4" fontId="5" fillId="5" borderId="1" xfId="0" applyNumberFormat="1" applyFont="1" applyFill="1" applyBorder="1" applyAlignment="1">
      <alignment horizontal="center" vertical="center"/>
    </xf>
    <xf numFmtId="0" fontId="5" fillId="0" borderId="5" xfId="0" applyFont="1" applyBorder="1"/>
    <xf numFmtId="4" fontId="5" fillId="0" borderId="6" xfId="0" applyNumberFormat="1" applyFont="1" applyBorder="1"/>
    <xf numFmtId="4" fontId="5" fillId="0" borderId="0" xfId="0" applyNumberFormat="1" applyFont="1"/>
    <xf numFmtId="2" fontId="4" fillId="0" borderId="0" xfId="0" applyNumberFormat="1" applyFont="1"/>
    <xf numFmtId="0" fontId="4" fillId="0" borderId="5" xfId="0" applyFont="1" applyBorder="1"/>
    <xf numFmtId="4" fontId="5" fillId="0" borderId="5" xfId="0" applyNumberFormat="1" applyFont="1" applyBorder="1" applyAlignment="1">
      <alignment horizontal="center"/>
    </xf>
    <xf numFmtId="4" fontId="5" fillId="0" borderId="0" xfId="0" applyNumberFormat="1" applyFont="1" applyAlignment="1">
      <alignment horizontal="center"/>
    </xf>
    <xf numFmtId="4" fontId="5" fillId="0" borderId="6" xfId="0" applyNumberFormat="1" applyFont="1" applyBorder="1" applyAlignment="1">
      <alignment horizontal="center"/>
    </xf>
    <xf numFmtId="0" fontId="6" fillId="0" borderId="0" xfId="0" applyFont="1"/>
    <xf numFmtId="0" fontId="7" fillId="0" borderId="0" xfId="0" applyFont="1"/>
    <xf numFmtId="167" fontId="7" fillId="0" borderId="0" xfId="0" applyNumberFormat="1" applyFont="1"/>
    <xf numFmtId="2" fontId="5" fillId="0" borderId="5" xfId="0" applyNumberFormat="1" applyFont="1" applyBorder="1" applyAlignment="1">
      <alignment horizontal="left"/>
    </xf>
    <xf numFmtId="2" fontId="5" fillId="0" borderId="5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4" fontId="4" fillId="0" borderId="5" xfId="0" applyNumberFormat="1" applyFont="1" applyBorder="1"/>
    <xf numFmtId="4" fontId="4" fillId="0" borderId="6" xfId="0" applyNumberFormat="1" applyFont="1" applyBorder="1"/>
    <xf numFmtId="164" fontId="0" fillId="0" borderId="0" xfId="0" applyNumberFormat="1"/>
    <xf numFmtId="0" fontId="5" fillId="0" borderId="7" xfId="0" applyFont="1" applyBorder="1"/>
    <xf numFmtId="4" fontId="5" fillId="0" borderId="8" xfId="0" applyNumberFormat="1" applyFont="1" applyBorder="1"/>
    <xf numFmtId="0" fontId="5" fillId="0" borderId="3" xfId="0" applyFont="1" applyBorder="1"/>
    <xf numFmtId="4" fontId="5" fillId="0" borderId="9" xfId="0" applyNumberFormat="1" applyFont="1" applyBorder="1"/>
    <xf numFmtId="0" fontId="5" fillId="0" borderId="5" xfId="0" applyFont="1" applyBorder="1" applyAlignment="1">
      <alignment horizontal="center"/>
    </xf>
    <xf numFmtId="4" fontId="4" fillId="0" borderId="7" xfId="0" applyNumberFormat="1" applyFont="1" applyBorder="1"/>
    <xf numFmtId="4" fontId="4" fillId="0" borderId="8" xfId="0" applyNumberFormat="1" applyFont="1" applyBorder="1"/>
    <xf numFmtId="4" fontId="4" fillId="0" borderId="0" xfId="0" applyNumberFormat="1" applyFont="1"/>
    <xf numFmtId="2" fontId="5" fillId="0" borderId="12" xfId="0" applyNumberFormat="1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4" fontId="4" fillId="0" borderId="10" xfId="0" applyNumberFormat="1" applyFont="1" applyBorder="1"/>
    <xf numFmtId="0" fontId="5" fillId="0" borderId="11" xfId="0" applyFont="1" applyBorder="1" applyAlignment="1">
      <alignment horizontal="center"/>
    </xf>
    <xf numFmtId="165" fontId="9" fillId="0" borderId="0" xfId="0" applyNumberFormat="1" applyFont="1" applyAlignment="1">
      <alignment horizontal="center"/>
    </xf>
    <xf numFmtId="0" fontId="10" fillId="6" borderId="0" xfId="0" applyFont="1" applyFill="1" applyAlignment="1">
      <alignment horizontal="center"/>
    </xf>
    <xf numFmtId="166" fontId="10" fillId="6" borderId="0" xfId="0" applyNumberFormat="1" applyFont="1" applyFill="1" applyAlignment="1">
      <alignment horizontal="center"/>
    </xf>
    <xf numFmtId="2" fontId="10" fillId="6" borderId="0" xfId="0" applyNumberFormat="1" applyFont="1" applyFill="1" applyAlignment="1">
      <alignment horizontal="center"/>
    </xf>
    <xf numFmtId="4" fontId="10" fillId="6" borderId="0" xfId="0" applyNumberFormat="1" applyFont="1" applyFill="1" applyAlignment="1">
      <alignment horizontal="center"/>
    </xf>
    <xf numFmtId="166" fontId="6" fillId="0" borderId="0" xfId="0" applyNumberFormat="1" applyFont="1"/>
    <xf numFmtId="4" fontId="7" fillId="0" borderId="11" xfId="0" applyNumberFormat="1" applyFont="1" applyBorder="1"/>
    <xf numFmtId="2" fontId="6" fillId="0" borderId="0" xfId="0" applyNumberFormat="1" applyFont="1"/>
    <xf numFmtId="4" fontId="6" fillId="0" borderId="0" xfId="0" applyNumberFormat="1" applyFont="1"/>
    <xf numFmtId="4" fontId="4" fillId="7" borderId="5" xfId="0" applyNumberFormat="1" applyFont="1" applyFill="1" applyBorder="1"/>
    <xf numFmtId="4" fontId="4" fillId="7" borderId="6" xfId="0" applyNumberFormat="1" applyFont="1" applyFill="1" applyBorder="1"/>
    <xf numFmtId="4" fontId="4" fillId="8" borderId="5" xfId="0" applyNumberFormat="1" applyFont="1" applyFill="1" applyBorder="1"/>
    <xf numFmtId="4" fontId="4" fillId="8" borderId="6" xfId="0" applyNumberFormat="1" applyFont="1" applyFill="1" applyBorder="1"/>
    <xf numFmtId="167" fontId="7" fillId="0" borderId="0" xfId="0" applyNumberFormat="1" applyFont="1" applyAlignment="1">
      <alignment horizontal="center"/>
    </xf>
    <xf numFmtId="2" fontId="5" fillId="5" borderId="1" xfId="0" applyNumberFormat="1" applyFont="1" applyFill="1" applyBorder="1" applyAlignment="1">
      <alignment horizontal="right" vertical="center"/>
    </xf>
    <xf numFmtId="4" fontId="5" fillId="5" borderId="1" xfId="0" applyNumberFormat="1" applyFont="1" applyFill="1" applyBorder="1" applyAlignment="1">
      <alignment horizontal="right" vertical="center"/>
    </xf>
    <xf numFmtId="166" fontId="5" fillId="5" borderId="1" xfId="0" applyNumberFormat="1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4" fontId="5" fillId="0" borderId="3" xfId="0" applyNumberFormat="1" applyFont="1" applyBorder="1" applyAlignment="1">
      <alignment horizontal="center"/>
    </xf>
    <xf numFmtId="4" fontId="5" fillId="0" borderId="9" xfId="0" applyNumberFormat="1" applyFont="1" applyBorder="1" applyAlignment="1">
      <alignment horizontal="center"/>
    </xf>
    <xf numFmtId="14" fontId="5" fillId="0" borderId="5" xfId="0" applyNumberFormat="1" applyFont="1" applyBorder="1" applyAlignment="1">
      <alignment horizontal="center"/>
    </xf>
    <xf numFmtId="14" fontId="5" fillId="0" borderId="6" xfId="0" applyNumberFormat="1" applyFont="1" applyBorder="1" applyAlignment="1">
      <alignment horizontal="center"/>
    </xf>
    <xf numFmtId="0" fontId="6" fillId="7" borderId="0" xfId="0" applyFont="1" applyFill="1"/>
    <xf numFmtId="166" fontId="6" fillId="7" borderId="0" xfId="0" applyNumberFormat="1" applyFont="1" applyFill="1"/>
    <xf numFmtId="4" fontId="7" fillId="7" borderId="11" xfId="0" applyNumberFormat="1" applyFont="1" applyFill="1" applyBorder="1"/>
    <xf numFmtId="2" fontId="6" fillId="7" borderId="0" xfId="0" applyNumberFormat="1" applyFont="1" applyFill="1"/>
    <xf numFmtId="4" fontId="6" fillId="7" borderId="0" xfId="0" applyNumberFormat="1" applyFont="1" applyFill="1"/>
    <xf numFmtId="0" fontId="0" fillId="7" borderId="0" xfId="0" applyFill="1"/>
    <xf numFmtId="0" fontId="6" fillId="8" borderId="0" xfId="0" applyFont="1" applyFill="1"/>
    <xf numFmtId="166" fontId="6" fillId="8" borderId="0" xfId="0" applyNumberFormat="1" applyFont="1" applyFill="1"/>
    <xf numFmtId="4" fontId="7" fillId="8" borderId="11" xfId="0" applyNumberFormat="1" applyFont="1" applyFill="1" applyBorder="1"/>
    <xf numFmtId="2" fontId="6" fillId="8" borderId="0" xfId="0" applyNumberFormat="1" applyFont="1" applyFill="1"/>
    <xf numFmtId="4" fontId="6" fillId="8" borderId="0" xfId="0" applyNumberFormat="1" applyFont="1" applyFill="1"/>
    <xf numFmtId="0" fontId="0" fillId="8" borderId="0" xfId="0" applyFill="1"/>
    <xf numFmtId="166" fontId="0" fillId="8" borderId="0" xfId="0" applyNumberFormat="1" applyFill="1"/>
  </cellXfs>
  <cellStyles count="13">
    <cellStyle name="Heading 1 1" xfId="1" xr:uid="{00000000-0005-0000-0000-000006000000}"/>
    <cellStyle name="Heading 3" xfId="2" xr:uid="{00000000-0005-0000-0000-000007000000}"/>
    <cellStyle name="Normal" xfId="0" builtinId="0"/>
    <cellStyle name="Normal 2" xfId="3" xr:uid="{00000000-0005-0000-0000-000008000000}"/>
    <cellStyle name="Result 4" xfId="4" xr:uid="{00000000-0005-0000-0000-000009000000}"/>
    <cellStyle name="Result2" xfId="5" xr:uid="{00000000-0005-0000-0000-00000A000000}"/>
    <cellStyle name="Untitled1" xfId="6" xr:uid="{00000000-0005-0000-0000-00000B000000}"/>
    <cellStyle name="Untitled2" xfId="7" xr:uid="{00000000-0005-0000-0000-00000C000000}"/>
    <cellStyle name="Untitled3" xfId="8" xr:uid="{00000000-0005-0000-0000-00000D000000}"/>
    <cellStyle name="Untitled4" xfId="9" xr:uid="{00000000-0005-0000-0000-00000E000000}"/>
    <cellStyle name="Untitled5" xfId="10" xr:uid="{00000000-0005-0000-0000-00000F000000}"/>
    <cellStyle name="Untitled6" xfId="11" xr:uid="{00000000-0005-0000-0000-000010000000}"/>
    <cellStyle name="Untitled7" xfId="12" xr:uid="{00000000-0005-0000-0000-000011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DAE3F3"/>
      <rgbColor rgb="FF660066"/>
      <rgbColor rgb="FFFF8080"/>
      <rgbColor rgb="FF0066CC"/>
      <rgbColor rgb="FFD9E1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66"/>
      <rgbColor rgb="FFA9D18E"/>
      <rgbColor rgb="FFFF99CC"/>
      <rgbColor rgb="FFCC99FF"/>
      <rgbColor rgb="FFF8CBAD"/>
      <rgbColor rgb="FF3366FF"/>
      <rgbColor rgb="FF33CCCC"/>
      <rgbColor rgb="FF99CC00"/>
      <rgbColor rgb="FFFFCC00"/>
      <rgbColor rgb="FFFF9900"/>
      <rgbColor rgb="FFED7D31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6"/>
  <sheetViews>
    <sheetView tabSelected="1" zoomScale="85" zoomScaleNormal="85" workbookViewId="0">
      <selection activeCell="K22" sqref="K22"/>
    </sheetView>
  </sheetViews>
  <sheetFormatPr defaultColWidth="8.59765625" defaultRowHeight="13.8" x14ac:dyDescent="0.25"/>
  <cols>
    <col min="1" max="1" width="3" customWidth="1"/>
    <col min="2" max="2" width="18.3984375" customWidth="1"/>
    <col min="3" max="3" width="18.69921875" customWidth="1"/>
    <col min="4" max="4" width="4.69921875" customWidth="1"/>
    <col min="5" max="5" width="16.8984375" customWidth="1"/>
    <col min="6" max="6" width="16" customWidth="1"/>
    <col min="7" max="7" width="8.69921875" customWidth="1"/>
    <col min="8" max="9" width="14.8984375" customWidth="1"/>
    <col min="10" max="10" width="16.5" bestFit="1" customWidth="1"/>
    <col min="11" max="12" width="14.8984375" customWidth="1"/>
    <col min="13" max="13" width="16.5" bestFit="1" customWidth="1"/>
    <col min="14" max="14" width="3" customWidth="1"/>
    <col min="15" max="15" width="13.19921875" customWidth="1"/>
    <col min="16" max="16" width="7.09765625" customWidth="1"/>
    <col min="17" max="17" width="13.3984375" customWidth="1"/>
    <col min="18" max="18" width="9.3984375" bestFit="1" customWidth="1"/>
    <col min="1021" max="1023" width="10.5" customWidth="1"/>
  </cols>
  <sheetData>
    <row r="1" spans="1:18" ht="12" customHeight="1" thickBot="1" x14ac:dyDescent="0.45">
      <c r="A1" s="38">
        <f ca="1">C3-SUM(C7:C8)</f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8" ht="25.2" thickBot="1" x14ac:dyDescent="0.45">
      <c r="A2" s="1"/>
      <c r="B2" s="54" t="s">
        <v>33</v>
      </c>
      <c r="C2" s="54"/>
      <c r="D2" s="3"/>
      <c r="E2" s="4" t="s">
        <v>0</v>
      </c>
      <c r="F2" s="4" t="s">
        <v>1</v>
      </c>
      <c r="G2" s="5"/>
      <c r="H2" s="52" t="s">
        <v>2</v>
      </c>
      <c r="I2" s="52"/>
      <c r="J2" s="6">
        <f>SUM(J3:L3)</f>
        <v>2977</v>
      </c>
      <c r="K2" s="53" t="s">
        <v>3</v>
      </c>
      <c r="L2" s="53"/>
      <c r="M2" s="7">
        <f>SUM(H3:M3)</f>
        <v>3466.25</v>
      </c>
      <c r="N2" s="2"/>
    </row>
    <row r="3" spans="1:18" ht="25.2" thickBot="1" x14ac:dyDescent="0.45">
      <c r="A3" s="2"/>
      <c r="B3" s="27" t="s">
        <v>4</v>
      </c>
      <c r="C3" s="28">
        <f>SUM(Data!D2:D629)</f>
        <v>15000</v>
      </c>
      <c r="D3" s="10"/>
      <c r="E3" s="56"/>
      <c r="F3" s="57"/>
      <c r="G3" s="12"/>
      <c r="H3" s="13">
        <f>SUM(Data!I2:I629)-SUM($H$5:$H$17)</f>
        <v>167.25</v>
      </c>
      <c r="I3" s="14">
        <f>SUM(Data!F2:F629)-SUM(I5:I17)</f>
        <v>280</v>
      </c>
      <c r="J3" s="14">
        <f>SUM(Data!J2:J629)-SUM(J5:J17)</f>
        <v>1860</v>
      </c>
      <c r="K3" s="14">
        <f>SUM(Data!K2:K629)-SUM(K5:K17)</f>
        <v>435</v>
      </c>
      <c r="L3" s="14">
        <f>SUM(Data!E2:E629)-SUM(L5:L17)</f>
        <v>682</v>
      </c>
      <c r="M3" s="15">
        <f>SUM(Data!H2:H629)-SUM(M5:M17)</f>
        <v>42</v>
      </c>
      <c r="N3" s="2"/>
      <c r="O3" s="16"/>
      <c r="P3" s="17"/>
      <c r="Q3" s="18"/>
    </row>
    <row r="4" spans="1:18" ht="25.2" thickBot="1" x14ac:dyDescent="0.45">
      <c r="A4" s="2"/>
      <c r="B4" s="25" t="s">
        <v>16</v>
      </c>
      <c r="C4" s="26">
        <f>SUM(Data!L2:L629)</f>
        <v>1356.75</v>
      </c>
      <c r="D4" s="10"/>
      <c r="E4" s="58">
        <v>45672</v>
      </c>
      <c r="F4" s="59"/>
      <c r="G4" s="19"/>
      <c r="H4" s="33" t="s">
        <v>5</v>
      </c>
      <c r="I4" s="34" t="s">
        <v>6</v>
      </c>
      <c r="J4" s="34" t="s">
        <v>7</v>
      </c>
      <c r="K4" s="34" t="s">
        <v>8</v>
      </c>
      <c r="L4" s="34" t="s">
        <v>9</v>
      </c>
      <c r="M4" s="35" t="s">
        <v>10</v>
      </c>
      <c r="N4" s="2"/>
      <c r="O4" s="16"/>
      <c r="P4" s="18"/>
    </row>
    <row r="5" spans="1:18" ht="25.2" thickBot="1" x14ac:dyDescent="0.45">
      <c r="A5" s="2"/>
      <c r="B5" s="2"/>
      <c r="C5" s="2"/>
      <c r="D5" s="2"/>
      <c r="E5" s="22">
        <f>SUMIFS(Data!$D$2:$D$629, Data!$C$2:$C$629, "&gt;=1/01/2025", Data!$C$2:$C$629, "&lt;=1/31/2025")</f>
        <v>0</v>
      </c>
      <c r="F5" s="23">
        <f>SUMIFS(Data!$L$2:$L$629, Data!$C$2:$C$629, "&gt;=1/01/2025", Data!$C$2:$C$629, "&lt;=1/31/2025")</f>
        <v>0</v>
      </c>
      <c r="G5" s="20" t="s">
        <v>11</v>
      </c>
      <c r="H5" s="22"/>
      <c r="I5" s="32"/>
      <c r="J5" s="32"/>
      <c r="K5" s="32"/>
      <c r="L5" s="32"/>
      <c r="M5" s="23"/>
      <c r="N5" s="2"/>
      <c r="P5" s="24"/>
    </row>
    <row r="6" spans="1:18" ht="25.2" thickBot="1" x14ac:dyDescent="0.45">
      <c r="A6" s="2"/>
      <c r="B6" s="55" t="s">
        <v>19</v>
      </c>
      <c r="C6" s="55"/>
      <c r="D6" s="21"/>
      <c r="E6" s="22">
        <f>SUMIFS(Data!$D$2:$D$629, Data!$C$2:$C$629, "&gt;=2/01/2025", Data!$C$2:$C$629, "&lt;=2/28/2025")</f>
        <v>0</v>
      </c>
      <c r="F6" s="23">
        <f>SUMIFS(Data!$L$2:$L$629, Data!$C$2:$C$629, "&gt;=2/01/2025", Data!$C$2:$C$629, "&lt;=2/28/2025")</f>
        <v>0</v>
      </c>
      <c r="G6" s="20" t="s">
        <v>12</v>
      </c>
      <c r="H6" s="22"/>
      <c r="I6" s="32"/>
      <c r="J6" s="32"/>
      <c r="K6" s="32"/>
      <c r="L6" s="32"/>
      <c r="M6" s="23"/>
      <c r="N6" s="2"/>
    </row>
    <row r="7" spans="1:18" ht="24.6" x14ac:dyDescent="0.4">
      <c r="A7" s="2"/>
      <c r="B7" s="8" t="s">
        <v>34</v>
      </c>
      <c r="C7" s="9">
        <f ca="1">SUMIF(Data!$B$2:$B$629,B7,Data!$D$2)</f>
        <v>15000</v>
      </c>
      <c r="D7" s="10"/>
      <c r="E7" s="47">
        <f>SUMIFS(Data!$D$2:$D$629, Data!$C$2:$C$629, "&gt;=3/01/2026", Data!$C$2:$C$629, "&lt;=3/31/2026")</f>
        <v>7500</v>
      </c>
      <c r="F7" s="48">
        <f>SUMIFS(Data!$L$2:$L$629, Data!$C$2:$C$629, "&gt;=3/01/2026", Data!$C$2:$C$629, "&lt;=3/31/2026")</f>
        <v>699.375</v>
      </c>
      <c r="G7" s="20" t="s">
        <v>13</v>
      </c>
      <c r="H7" s="22"/>
      <c r="I7" s="32"/>
      <c r="J7" s="32"/>
      <c r="K7" s="32"/>
      <c r="L7" s="32"/>
      <c r="M7" s="23"/>
      <c r="N7" s="2"/>
      <c r="P7" s="11"/>
      <c r="Q7" s="11"/>
      <c r="R7" s="11"/>
    </row>
    <row r="8" spans="1:18" ht="25.2" thickBot="1" x14ac:dyDescent="0.45">
      <c r="A8" s="2"/>
      <c r="B8" s="25"/>
      <c r="C8" s="26">
        <f ca="1">SUMIF(Data!$B$2:$B$629,B8,Data!$D$2)</f>
        <v>0</v>
      </c>
      <c r="D8" s="10"/>
      <c r="E8" s="22">
        <f>SUMIFS(Data!$D$2:$D$629, Data!$C$2:$C$629, "&gt;=4/01/2025", Data!$C$2:$C$629, "&lt;=4/30/2025")</f>
        <v>0</v>
      </c>
      <c r="F8" s="23">
        <f>SUMIFS(Data!$L$2:$L629, Data!$C$2:$C$629, "&gt;=4/01/2025", Data!$C$2:$C$629, "&lt;=4/30/2025")</f>
        <v>0</v>
      </c>
      <c r="G8" s="20" t="s">
        <v>14</v>
      </c>
      <c r="H8" s="22"/>
      <c r="I8" s="32"/>
      <c r="J8" s="32"/>
      <c r="K8" s="32"/>
      <c r="L8" s="32"/>
      <c r="M8" s="23"/>
      <c r="N8" s="2"/>
    </row>
    <row r="9" spans="1:18" ht="24.6" x14ac:dyDescent="0.4">
      <c r="A9" s="2"/>
      <c r="B9" s="2"/>
      <c r="C9" s="2"/>
      <c r="D9" s="10"/>
      <c r="E9" s="22">
        <f>SUMIFS(Data!$D$2:$D$629, Data!$C$2:$C$629, "&gt;=5/01/2025", Data!$C$2:$C$629, "&lt;=5/31/2025")</f>
        <v>0</v>
      </c>
      <c r="F9" s="23">
        <f>SUMIFS(Data!$L$2:$L$629, Data!$C$2:$C$629, "&gt;=5/01/2025", Data!$C$2:$C$629, "&lt;=5/31/2025")</f>
        <v>0</v>
      </c>
      <c r="G9" s="20" t="s">
        <v>15</v>
      </c>
      <c r="H9" s="22"/>
      <c r="I9" s="32"/>
      <c r="J9" s="32"/>
      <c r="K9" s="32"/>
      <c r="L9" s="32"/>
      <c r="M9" s="23"/>
      <c r="N9" s="2"/>
      <c r="Q9" s="72">
        <v>46174</v>
      </c>
      <c r="R9" s="72">
        <v>46203</v>
      </c>
    </row>
    <row r="10" spans="1:18" ht="24.6" x14ac:dyDescent="0.4">
      <c r="A10" s="2"/>
      <c r="B10" s="2"/>
      <c r="C10" s="2"/>
      <c r="D10" s="10"/>
      <c r="E10" s="49">
        <f>SUMIFS(Data!$D$2:$D$629, Data!$C$2:$C$629, "&gt;=Q9", Data!$C$2:$C$629, "&lt;=R9")</f>
        <v>0</v>
      </c>
      <c r="F10" s="50">
        <f>SUMIFS(Data!$L$2:$L$629, Data!$C$2:$C$629, "&gt;=Q9", Data!$C$2:$C$629, "&lt;=R9")</f>
        <v>0</v>
      </c>
      <c r="G10" s="29" t="s">
        <v>17</v>
      </c>
      <c r="H10" s="22"/>
      <c r="I10" s="32"/>
      <c r="J10" s="32"/>
      <c r="K10" s="32"/>
      <c r="L10" s="32"/>
      <c r="M10" s="23"/>
      <c r="N10" s="2"/>
    </row>
    <row r="11" spans="1:18" ht="24.6" x14ac:dyDescent="0.4">
      <c r="A11" s="2"/>
      <c r="B11" s="2"/>
      <c r="C11" s="2"/>
      <c r="D11" s="10"/>
      <c r="E11" s="22">
        <f>SUMIFS(Data!$D$2:$D$629, Data!$C$2:$C$629, "&gt;=7/01/2025", Data!$C$2:$C$629, "&lt;=7/31/2025")</f>
        <v>0</v>
      </c>
      <c r="F11" s="23">
        <f>SUMIFS(Data!$L$2:$L$629, Data!$C$2:$C$629, "&gt;=7/01/2025", Data!$C$2:$C$629, "&lt;=7/31/2025")</f>
        <v>0</v>
      </c>
      <c r="G11" s="20" t="s">
        <v>18</v>
      </c>
      <c r="H11" s="22"/>
      <c r="I11" s="32"/>
      <c r="J11" s="32"/>
      <c r="K11" s="32"/>
      <c r="L11" s="32"/>
      <c r="M11" s="23"/>
      <c r="N11" s="2"/>
    </row>
    <row r="12" spans="1:18" ht="24.6" x14ac:dyDescent="0.4">
      <c r="A12" s="2"/>
      <c r="B12" s="2"/>
      <c r="C12" s="32"/>
      <c r="D12" s="10"/>
      <c r="E12" s="22">
        <f>SUMIFS(Data!$D$2:$D$629, Data!$C$2:$C$629, "&gt;=8/01/2025", Data!$C$2:$C$629, "&lt;=8/31/2025")</f>
        <v>0</v>
      </c>
      <c r="F12" s="23">
        <f>SUMIFS(Data!$L$2:$L$629, Data!$C$2:$C$629, "&gt;=8/01/2025", Data!$C$2:$C$629, "&lt;=8/31/2025")</f>
        <v>0</v>
      </c>
      <c r="G12" s="29" t="s">
        <v>20</v>
      </c>
      <c r="H12" s="22"/>
      <c r="I12" s="32"/>
      <c r="J12" s="32"/>
      <c r="K12" s="32"/>
      <c r="L12" s="32"/>
      <c r="M12" s="23"/>
      <c r="N12" s="2"/>
    </row>
    <row r="13" spans="1:18" ht="24.6" x14ac:dyDescent="0.4">
      <c r="A13" s="2"/>
      <c r="B13" s="2"/>
      <c r="C13" s="2"/>
      <c r="D13" s="10"/>
      <c r="E13" s="22">
        <f>SUMIFS(Data!$D$2:$D$629, Data!$C$2:$C$629, "&gt;=9/01/2025", Data!$C$2:$C$629, "&lt;=9/30/2025")</f>
        <v>0</v>
      </c>
      <c r="F13" s="23">
        <f>SUMIFS(Data!$L$2:$L$629, Data!$C$2:$C$629, "&gt;=9/01/2025", Data!$C$2:$C$629, "&lt;=9/30/2025")</f>
        <v>0</v>
      </c>
      <c r="G13" s="29" t="s">
        <v>21</v>
      </c>
      <c r="H13" s="22"/>
      <c r="I13" s="32"/>
      <c r="J13" s="32"/>
      <c r="K13" s="32"/>
      <c r="L13" s="32"/>
      <c r="M13" s="23"/>
      <c r="N13" s="2"/>
    </row>
    <row r="14" spans="1:18" ht="24.6" x14ac:dyDescent="0.4">
      <c r="A14" s="2"/>
      <c r="B14" s="2"/>
      <c r="C14" s="2"/>
      <c r="D14" s="10"/>
      <c r="E14" s="22">
        <f>SUMIFS(Data!$D$2:$D$629, Data!$C$2:$C$629, "&gt;=10/01/2025", Data!$C$2:$C$629, "&lt;=10/31/2025")</f>
        <v>0</v>
      </c>
      <c r="F14" s="23">
        <f>SUMIFS(Data!$L$2:$L$629, Data!$C$2:$C$629, "&gt;=10/01/2025", Data!$C$2:$C$629, "&lt;=10/31/2025")</f>
        <v>0</v>
      </c>
      <c r="G14" s="29" t="s">
        <v>22</v>
      </c>
      <c r="H14" s="22"/>
      <c r="I14" s="32"/>
      <c r="J14" s="32"/>
      <c r="K14" s="32"/>
      <c r="L14" s="32"/>
      <c r="M14" s="23"/>
      <c r="N14" s="2"/>
    </row>
    <row r="15" spans="1:18" ht="24.6" x14ac:dyDescent="0.4">
      <c r="A15" s="2"/>
      <c r="B15" s="2"/>
      <c r="C15" s="2"/>
      <c r="D15" s="10"/>
      <c r="E15" s="22">
        <f>SUMIFS(Data!$D$2:$D$629, Data!$C$2:$C$629, "&gt;=11/01/2025", Data!$C$2:$C$629, "&lt;=11/30/2025")</f>
        <v>0</v>
      </c>
      <c r="F15" s="23">
        <f>SUMIFS(Data!$L$2:$L$629, Data!$C$2:$C$629, "&gt;=11/01/2025", Data!$C$2:$C$629, "&lt;=11/30/2025")</f>
        <v>0</v>
      </c>
      <c r="G15" s="29" t="s">
        <v>23</v>
      </c>
      <c r="H15" s="22"/>
      <c r="I15" s="32"/>
      <c r="J15" s="32"/>
      <c r="K15" s="32"/>
      <c r="L15" s="32"/>
      <c r="M15" s="23"/>
      <c r="N15" s="2"/>
    </row>
    <row r="16" spans="1:18" ht="25.2" thickBot="1" x14ac:dyDescent="0.45">
      <c r="A16" s="2"/>
      <c r="B16" s="2"/>
      <c r="C16" s="2"/>
      <c r="D16" s="10"/>
      <c r="E16" s="30">
        <f>SUMIFS(Data!$D$2:$D$629, Data!$C$2:$C$629, "&gt;=12/01/2025", Data!$C$2:$C$629, "&lt;=12/31/2025")</f>
        <v>0</v>
      </c>
      <c r="F16" s="31">
        <f>SUMIFS(Data!$L$2:$L$629, Data!$C$2:$C$629, "&gt;=12/01/2025", Data!$C$2:$C$629, "&lt;=12/31/2025")</f>
        <v>0</v>
      </c>
      <c r="G16" s="37" t="s">
        <v>24</v>
      </c>
      <c r="H16" s="30"/>
      <c r="I16" s="36"/>
      <c r="J16" s="36"/>
      <c r="K16" s="36"/>
      <c r="L16" s="36"/>
      <c r="M16" s="31"/>
      <c r="N16" s="2"/>
    </row>
    <row r="17" spans="1:14" ht="24.6" x14ac:dyDescent="0.4">
      <c r="A17" s="2"/>
      <c r="B17" s="2"/>
      <c r="C17" s="2"/>
      <c r="D17" s="10"/>
      <c r="E17" s="2"/>
      <c r="F17" s="2"/>
      <c r="G17" s="2"/>
      <c r="H17" s="2"/>
      <c r="I17" s="2"/>
      <c r="J17" s="2"/>
      <c r="K17" s="2"/>
      <c r="L17" s="11"/>
      <c r="M17" s="11"/>
      <c r="N17" s="2"/>
    </row>
    <row r="18" spans="1:14" ht="24.6" x14ac:dyDescent="0.4">
      <c r="A18" s="2"/>
      <c r="D18" s="10"/>
      <c r="E18" s="2"/>
      <c r="F18" s="2"/>
      <c r="G18" s="17"/>
      <c r="H18" s="2"/>
    </row>
    <row r="19" spans="1:14" ht="24.6" x14ac:dyDescent="0.4">
      <c r="A19" s="2"/>
      <c r="D19" s="17"/>
      <c r="E19" s="2"/>
      <c r="F19" s="2"/>
      <c r="G19" s="51"/>
      <c r="H19" s="51"/>
    </row>
    <row r="20" spans="1:14" ht="24.6" x14ac:dyDescent="0.4">
      <c r="A20" s="2"/>
      <c r="D20" s="51"/>
      <c r="E20" s="51"/>
      <c r="F20" s="2"/>
      <c r="G20" s="2"/>
      <c r="H20" s="2"/>
      <c r="I20" s="2"/>
      <c r="J20" s="2"/>
      <c r="K20" s="2"/>
      <c r="L20" s="2"/>
      <c r="M20" s="2"/>
      <c r="N20" s="2"/>
    </row>
    <row r="21" spans="1:14" ht="24.6" x14ac:dyDescent="0.4">
      <c r="A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4" ht="24.6" x14ac:dyDescent="0.4">
      <c r="A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 ht="24.6" x14ac:dyDescent="0.4">
      <c r="A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4" ht="24.6" x14ac:dyDescent="0.4">
      <c r="A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spans="1:14" ht="24.6" x14ac:dyDescent="0.4">
      <c r="A25" s="2"/>
      <c r="E25" s="2"/>
      <c r="F25" s="2"/>
      <c r="L25" s="2"/>
      <c r="M25" s="2"/>
      <c r="N25" s="2"/>
    </row>
    <row r="26" spans="1:14" ht="24.6" x14ac:dyDescent="0.4">
      <c r="A26" s="2"/>
      <c r="E26" s="2"/>
      <c r="N26" s="2"/>
    </row>
  </sheetData>
  <mergeCells count="8">
    <mergeCell ref="D20:E20"/>
    <mergeCell ref="H2:I2"/>
    <mergeCell ref="K2:L2"/>
    <mergeCell ref="B2:C2"/>
    <mergeCell ref="B6:C6"/>
    <mergeCell ref="G19:H19"/>
    <mergeCell ref="E3:F3"/>
    <mergeCell ref="E4:F4"/>
  </mergeCells>
  <pageMargins left="0" right="0" top="0.4" bottom="0.4" header="0.511811023622047" footer="0.511811023622047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M22"/>
  <sheetViews>
    <sheetView zoomScaleNormal="100" workbookViewId="0">
      <pane ySplit="1" topLeftCell="A2" activePane="bottomLeft" state="frozen"/>
      <selection pane="bottomLeft" activeCell="C3" sqref="C3"/>
    </sheetView>
  </sheetViews>
  <sheetFormatPr defaultColWidth="8.59765625" defaultRowHeight="17.399999999999999" x14ac:dyDescent="0.3"/>
  <cols>
    <col min="1" max="1" width="32.8984375" customWidth="1"/>
    <col min="2" max="2" width="12.19921875" style="16" customWidth="1"/>
    <col min="3" max="3" width="10.59765625" style="16" bestFit="1" customWidth="1"/>
    <col min="4" max="4" width="12" style="16" bestFit="1" customWidth="1"/>
    <col min="5" max="5" width="10.09765625" style="16" customWidth="1"/>
    <col min="6" max="6" width="9.09765625" style="16" customWidth="1"/>
    <col min="7" max="7" width="11.3984375" style="46" bestFit="1" customWidth="1"/>
    <col min="8" max="8" width="8.19921875" style="16" bestFit="1" customWidth="1"/>
    <col min="9" max="9" width="8.59765625" style="16" bestFit="1" customWidth="1"/>
    <col min="10" max="10" width="8.19921875" style="16" customWidth="1"/>
    <col min="11" max="11" width="6" style="16" customWidth="1"/>
    <col min="12" max="12" width="5.5" style="16" customWidth="1"/>
    <col min="13" max="13" width="10.09765625" style="16" customWidth="1"/>
  </cols>
  <sheetData>
    <row r="1" spans="2:13" ht="21" customHeight="1" x14ac:dyDescent="0.3">
      <c r="B1" s="39" t="s">
        <v>25</v>
      </c>
      <c r="C1" s="40" t="s">
        <v>26</v>
      </c>
      <c r="D1" s="41" t="s">
        <v>0</v>
      </c>
      <c r="E1" s="41" t="s">
        <v>27</v>
      </c>
      <c r="F1" s="41" t="s">
        <v>28</v>
      </c>
      <c r="G1" s="42" t="s">
        <v>29</v>
      </c>
      <c r="H1" s="41" t="s">
        <v>10</v>
      </c>
      <c r="I1" s="41" t="s">
        <v>30</v>
      </c>
      <c r="J1" s="41" t="s">
        <v>7</v>
      </c>
      <c r="K1" s="41" t="s">
        <v>8</v>
      </c>
      <c r="L1" s="41" t="s">
        <v>31</v>
      </c>
      <c r="M1" s="41" t="s">
        <v>32</v>
      </c>
    </row>
    <row r="2" spans="2:13" s="65" customFormat="1" x14ac:dyDescent="0.3">
      <c r="B2" s="60" t="s">
        <v>34</v>
      </c>
      <c r="C2" s="61">
        <v>46112</v>
      </c>
      <c r="D2" s="62">
        <v>7500</v>
      </c>
      <c r="E2" s="63"/>
      <c r="F2" s="63"/>
      <c r="G2" s="62">
        <f>D2-E2-F2-((K2+J2)/2)</f>
        <v>6926.25</v>
      </c>
      <c r="H2" s="64">
        <f>MIN(D2, MAX(D2 - (SUMIF($B$2:B2,B2,$D$2:D2)-7000),0))*0.006</f>
        <v>42</v>
      </c>
      <c r="I2" s="64">
        <f>MIN(D2, MAX(D2 - (SUMIF($B$2:B2,B2,$D$2:D2)-30600),0))*0.01115</f>
        <v>83.625</v>
      </c>
      <c r="J2" s="64">
        <f>0.124*D2</f>
        <v>930</v>
      </c>
      <c r="K2" s="64">
        <f>(D2*0.029)</f>
        <v>217.5</v>
      </c>
      <c r="L2" s="64">
        <f t="shared" ref="L2" si="0">H2+I2+((K2+J2)/2)</f>
        <v>699.375</v>
      </c>
      <c r="M2" s="64">
        <f>E2+F2+G2+H2+I2+J2+K2</f>
        <v>8199.375</v>
      </c>
    </row>
    <row r="3" spans="2:13" s="71" customFormat="1" x14ac:dyDescent="0.3">
      <c r="B3" s="66" t="s">
        <v>34</v>
      </c>
      <c r="C3" s="67">
        <v>46203</v>
      </c>
      <c r="D3" s="68">
        <v>7500</v>
      </c>
      <c r="E3" s="69">
        <v>682</v>
      </c>
      <c r="F3" s="69">
        <v>280</v>
      </c>
      <c r="G3" s="68">
        <f>D3-E3-F3-((K3+J3)/2)</f>
        <v>5964.25</v>
      </c>
      <c r="H3" s="70">
        <f>MIN(D3, MAX(D3 - (SUMIF($B$2:B3,B3,$D$2:D3)-7000),0))*0.006</f>
        <v>0</v>
      </c>
      <c r="I3" s="70">
        <f>MIN(D3, MAX(D3 - (SUMIF($B$2:B3,B3,$D$2:D3)-30600),0))*0.01115</f>
        <v>83.625</v>
      </c>
      <c r="J3" s="70">
        <f t="shared" ref="J3:J7" si="1">0.124*D3</f>
        <v>930</v>
      </c>
      <c r="K3" s="70">
        <f t="shared" ref="K3:K7" si="2">(D3*0.029)</f>
        <v>217.5</v>
      </c>
      <c r="L3" s="70">
        <f t="shared" ref="L3:L7" si="3">H3+I3+((K3+J3)/2)</f>
        <v>657.375</v>
      </c>
      <c r="M3" s="70">
        <f t="shared" ref="M3:M7" si="4">E3+F3+G3+H3+I3+J3+K3</f>
        <v>8157.375</v>
      </c>
    </row>
    <row r="4" spans="2:13" x14ac:dyDescent="0.3">
      <c r="C4" s="43"/>
      <c r="D4" s="44"/>
      <c r="E4" s="45"/>
      <c r="F4" s="45"/>
      <c r="G4" s="44"/>
      <c r="H4" s="46"/>
      <c r="I4" s="46"/>
      <c r="J4" s="46">
        <f t="shared" si="1"/>
        <v>0</v>
      </c>
      <c r="K4" s="46">
        <f t="shared" si="2"/>
        <v>0</v>
      </c>
      <c r="L4" s="46">
        <f t="shared" si="3"/>
        <v>0</v>
      </c>
      <c r="M4" s="46">
        <f t="shared" si="4"/>
        <v>0</v>
      </c>
    </row>
    <row r="5" spans="2:13" x14ac:dyDescent="0.3">
      <c r="C5" s="43"/>
      <c r="D5" s="44"/>
      <c r="E5" s="45"/>
      <c r="F5" s="45"/>
      <c r="G5" s="44"/>
      <c r="H5" s="46"/>
      <c r="I5" s="46"/>
      <c r="J5" s="46">
        <f t="shared" si="1"/>
        <v>0</v>
      </c>
      <c r="K5" s="46">
        <f t="shared" si="2"/>
        <v>0</v>
      </c>
      <c r="L5" s="46">
        <f t="shared" si="3"/>
        <v>0</v>
      </c>
      <c r="M5" s="46">
        <f t="shared" si="4"/>
        <v>0</v>
      </c>
    </row>
    <row r="6" spans="2:13" x14ac:dyDescent="0.3">
      <c r="C6" s="43"/>
      <c r="D6" s="44"/>
      <c r="E6" s="45"/>
      <c r="F6" s="45"/>
      <c r="G6" s="44"/>
      <c r="H6" s="46"/>
      <c r="I6" s="46"/>
      <c r="J6" s="46">
        <f t="shared" si="1"/>
        <v>0</v>
      </c>
      <c r="K6" s="46">
        <f t="shared" si="2"/>
        <v>0</v>
      </c>
      <c r="L6" s="46">
        <f t="shared" si="3"/>
        <v>0</v>
      </c>
      <c r="M6" s="46">
        <f t="shared" si="4"/>
        <v>0</v>
      </c>
    </row>
    <row r="7" spans="2:13" x14ac:dyDescent="0.3">
      <c r="C7" s="43"/>
      <c r="D7" s="44"/>
      <c r="E7" s="45"/>
      <c r="F7" s="45"/>
      <c r="G7" s="44"/>
      <c r="H7" s="46"/>
      <c r="I7" s="46"/>
      <c r="J7" s="46">
        <f t="shared" si="1"/>
        <v>0</v>
      </c>
      <c r="K7" s="46">
        <f t="shared" si="2"/>
        <v>0</v>
      </c>
      <c r="L7" s="46">
        <f t="shared" si="3"/>
        <v>0</v>
      </c>
      <c r="M7" s="46">
        <f t="shared" si="4"/>
        <v>0</v>
      </c>
    </row>
    <row r="8" spans="2:13" x14ac:dyDescent="0.3">
      <c r="C8" s="43"/>
      <c r="D8" s="44"/>
      <c r="E8" s="45"/>
      <c r="F8" s="45"/>
      <c r="G8" s="44"/>
      <c r="H8" s="46"/>
      <c r="I8" s="46"/>
      <c r="J8" s="46">
        <f t="shared" ref="J8:J16" si="5">0.124*D8</f>
        <v>0</v>
      </c>
      <c r="K8" s="46">
        <f t="shared" ref="K8:K16" si="6">(D8*0.029)</f>
        <v>0</v>
      </c>
      <c r="L8" s="46">
        <f t="shared" ref="L8:L16" si="7">H8+I8+((K8+J8)/2)</f>
        <v>0</v>
      </c>
      <c r="M8" s="46">
        <f t="shared" ref="M8:M16" si="8">E8+F8+G8+H8+I8+J8+K8</f>
        <v>0</v>
      </c>
    </row>
    <row r="9" spans="2:13" x14ac:dyDescent="0.3">
      <c r="C9" s="43"/>
      <c r="D9" s="44"/>
      <c r="E9" s="45"/>
      <c r="F9" s="45"/>
      <c r="G9" s="44"/>
      <c r="H9" s="46"/>
      <c r="I9" s="46"/>
      <c r="J9" s="46">
        <f t="shared" si="5"/>
        <v>0</v>
      </c>
      <c r="K9" s="46">
        <f t="shared" si="6"/>
        <v>0</v>
      </c>
      <c r="L9" s="46">
        <f t="shared" si="7"/>
        <v>0</v>
      </c>
      <c r="M9" s="46">
        <f t="shared" si="8"/>
        <v>0</v>
      </c>
    </row>
    <row r="10" spans="2:13" x14ac:dyDescent="0.3">
      <c r="C10" s="43"/>
      <c r="D10" s="44"/>
      <c r="E10" s="45"/>
      <c r="F10" s="45"/>
      <c r="G10" s="44"/>
      <c r="H10" s="46"/>
      <c r="I10" s="46"/>
      <c r="J10" s="46">
        <f t="shared" si="5"/>
        <v>0</v>
      </c>
      <c r="K10" s="46">
        <f t="shared" si="6"/>
        <v>0</v>
      </c>
      <c r="L10" s="46">
        <f t="shared" si="7"/>
        <v>0</v>
      </c>
      <c r="M10" s="46">
        <f t="shared" si="8"/>
        <v>0</v>
      </c>
    </row>
    <row r="11" spans="2:13" x14ac:dyDescent="0.3">
      <c r="C11" s="43"/>
      <c r="D11" s="44"/>
      <c r="E11" s="45"/>
      <c r="F11" s="45"/>
      <c r="G11" s="44"/>
      <c r="H11" s="46"/>
      <c r="I11" s="46"/>
      <c r="J11" s="46">
        <f t="shared" si="5"/>
        <v>0</v>
      </c>
      <c r="K11" s="46">
        <f t="shared" si="6"/>
        <v>0</v>
      </c>
      <c r="L11" s="46">
        <f t="shared" si="7"/>
        <v>0</v>
      </c>
      <c r="M11" s="46">
        <f t="shared" si="8"/>
        <v>0</v>
      </c>
    </row>
    <row r="12" spans="2:13" x14ac:dyDescent="0.3">
      <c r="C12" s="43"/>
      <c r="D12" s="44"/>
      <c r="E12" s="45"/>
      <c r="F12" s="45"/>
      <c r="G12" s="44"/>
      <c r="H12" s="46"/>
      <c r="I12" s="46"/>
      <c r="J12" s="46">
        <f t="shared" si="5"/>
        <v>0</v>
      </c>
      <c r="K12" s="46">
        <f t="shared" si="6"/>
        <v>0</v>
      </c>
      <c r="L12" s="46">
        <f t="shared" si="7"/>
        <v>0</v>
      </c>
      <c r="M12" s="46">
        <f t="shared" si="8"/>
        <v>0</v>
      </c>
    </row>
    <row r="13" spans="2:13" x14ac:dyDescent="0.3">
      <c r="C13" s="43"/>
      <c r="D13" s="44"/>
      <c r="E13" s="45"/>
      <c r="F13" s="45"/>
      <c r="G13" s="44"/>
      <c r="H13" s="46"/>
      <c r="I13" s="46"/>
      <c r="J13" s="46">
        <f t="shared" si="5"/>
        <v>0</v>
      </c>
      <c r="K13" s="46">
        <f t="shared" si="6"/>
        <v>0</v>
      </c>
      <c r="L13" s="46">
        <f t="shared" si="7"/>
        <v>0</v>
      </c>
      <c r="M13" s="46">
        <f t="shared" si="8"/>
        <v>0</v>
      </c>
    </row>
    <row r="14" spans="2:13" x14ac:dyDescent="0.3">
      <c r="D14" s="44"/>
      <c r="G14" s="44"/>
      <c r="H14" s="46"/>
      <c r="I14" s="46"/>
      <c r="J14" s="46">
        <f t="shared" si="5"/>
        <v>0</v>
      </c>
      <c r="K14" s="46">
        <f t="shared" si="6"/>
        <v>0</v>
      </c>
      <c r="L14" s="46">
        <f t="shared" si="7"/>
        <v>0</v>
      </c>
      <c r="M14" s="46">
        <f t="shared" si="8"/>
        <v>0</v>
      </c>
    </row>
    <row r="15" spans="2:13" x14ac:dyDescent="0.3">
      <c r="C15" s="43"/>
      <c r="D15" s="44"/>
      <c r="E15" s="45"/>
      <c r="F15" s="45"/>
      <c r="G15" s="44"/>
      <c r="H15" s="46"/>
      <c r="I15" s="46"/>
      <c r="J15" s="46">
        <f t="shared" si="5"/>
        <v>0</v>
      </c>
      <c r="K15" s="46">
        <f t="shared" si="6"/>
        <v>0</v>
      </c>
      <c r="L15" s="46">
        <f t="shared" si="7"/>
        <v>0</v>
      </c>
      <c r="M15" s="46">
        <f t="shared" si="8"/>
        <v>0</v>
      </c>
    </row>
    <row r="16" spans="2:13" x14ac:dyDescent="0.3">
      <c r="C16" s="43"/>
      <c r="D16" s="44"/>
      <c r="E16" s="45"/>
      <c r="F16" s="45"/>
      <c r="G16" s="44"/>
      <c r="H16" s="46"/>
      <c r="I16" s="46"/>
      <c r="J16" s="46">
        <f t="shared" si="5"/>
        <v>0</v>
      </c>
      <c r="K16" s="46">
        <f t="shared" si="6"/>
        <v>0</v>
      </c>
      <c r="L16" s="46">
        <f t="shared" si="7"/>
        <v>0</v>
      </c>
      <c r="M16" s="46">
        <f t="shared" si="8"/>
        <v>0</v>
      </c>
    </row>
    <row r="17" spans="3:6" x14ac:dyDescent="0.3">
      <c r="C17" s="43"/>
      <c r="E17" s="45"/>
      <c r="F17" s="45"/>
    </row>
    <row r="18" spans="3:6" x14ac:dyDescent="0.3">
      <c r="C18" s="43"/>
      <c r="E18" s="45"/>
      <c r="F18" s="45"/>
    </row>
    <row r="19" spans="3:6" x14ac:dyDescent="0.3">
      <c r="C19" s="43"/>
      <c r="E19" s="45"/>
      <c r="F19" s="45"/>
    </row>
    <row r="20" spans="3:6" x14ac:dyDescent="0.3">
      <c r="C20" s="43"/>
      <c r="E20" s="45"/>
      <c r="F20" s="45"/>
    </row>
    <row r="21" spans="3:6" x14ac:dyDescent="0.3">
      <c r="C21" s="43"/>
      <c r="E21" s="45"/>
      <c r="F21" s="45"/>
    </row>
    <row r="22" spans="3:6" x14ac:dyDescent="0.3">
      <c r="C22" s="43"/>
      <c r="E22" s="45"/>
      <c r="F22" s="45"/>
    </row>
  </sheetData>
  <sortState xmlns:xlrd2="http://schemas.microsoft.com/office/spreadsheetml/2017/richdata2" ref="B2:M22">
    <sortCondition ref="C2:C22"/>
  </sortState>
  <pageMargins left="0" right="0" top="0.4" bottom="0.4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5786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Summary</vt:lpstr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Adam Wascholl</dc:creator>
  <dc:description/>
  <cp:lastModifiedBy>Adam Wascholl</cp:lastModifiedBy>
  <cp:revision>637</cp:revision>
  <cp:lastPrinted>2024-10-18T00:17:41Z</cp:lastPrinted>
  <dcterms:created xsi:type="dcterms:W3CDTF">2014-10-31T11:12:42Z</dcterms:created>
  <dcterms:modified xsi:type="dcterms:W3CDTF">2026-04-21T17:32:36Z</dcterms:modified>
  <dc:language>en-US</dc:language>
</cp:coreProperties>
</file>